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F:\"/>
    </mc:Choice>
  </mc:AlternateContent>
  <xr:revisionPtr revIDLastSave="0" documentId="13_ncr:1_{55CD6887-CBB6-4DCF-9349-C7F96898BC10}" xr6:coauthVersionLast="47" xr6:coauthVersionMax="47" xr10:uidLastSave="{00000000-0000-0000-0000-000000000000}"/>
  <bookViews>
    <workbookView xWindow="-120" yWindow="-120" windowWidth="29040" windowHeight="15840" xr2:uid="{00000000-000D-0000-FFFF-FFFF00000000}"/>
  </bookViews>
  <sheets>
    <sheet name="Kalkulation" sheetId="1" r:id="rId1"/>
    <sheet name="Bedienungsanleitung" sheetId="2" r:id="rId2"/>
    <sheet name="Version dieses Dokumentes" sheetId="3" r:id="rId3"/>
    <sheet name="Abschreibung imkerlichegeräte " sheetId="5" r:id="rId4"/>
    <sheet name="Kontaktdaten &amp; Copyright" sheetId="4" r:id="rId5"/>
  </sheets>
  <calcPr calcId="191028"/>
</workbook>
</file>

<file path=xl/calcChain.xml><?xml version="1.0" encoding="utf-8"?>
<calcChain xmlns="http://schemas.openxmlformats.org/spreadsheetml/2006/main">
  <c r="C97" i="1" l="1"/>
  <c r="C78" i="1"/>
  <c r="D25" i="1"/>
  <c r="C62" i="1"/>
  <c r="C93" i="1"/>
  <c r="C74" i="1"/>
  <c r="F58" i="1"/>
  <c r="A2" i="1"/>
  <c r="G44" i="1"/>
  <c r="G45" i="1"/>
  <c r="G46" i="1"/>
  <c r="G47" i="1"/>
  <c r="G48" i="1"/>
  <c r="G42" i="1"/>
  <c r="G35" i="1"/>
  <c r="G39" i="1"/>
  <c r="G34" i="1"/>
  <c r="F38" i="1"/>
  <c r="G38" i="1" s="1"/>
  <c r="F37" i="1"/>
  <c r="G37" i="1" s="1"/>
  <c r="F36" i="1"/>
  <c r="G36" i="1" s="1"/>
  <c r="D28" i="1"/>
  <c r="D27" i="1"/>
  <c r="D26" i="1"/>
  <c r="D24" i="1"/>
  <c r="D23" i="1"/>
  <c r="D22" i="1"/>
  <c r="D21" i="1"/>
  <c r="D7" i="1"/>
  <c r="F10" i="1"/>
  <c r="G10" i="1" s="1"/>
  <c r="F15" i="1" l="1"/>
  <c r="G15" i="1" s="1"/>
  <c r="F18" i="1"/>
  <c r="G18" i="1" s="1"/>
  <c r="F17" i="1"/>
  <c r="G17" i="1" s="1"/>
  <c r="F30" i="1"/>
  <c r="G30" i="1" s="1"/>
  <c r="F29" i="1"/>
  <c r="G29" i="1" s="1"/>
  <c r="D31" i="1"/>
  <c r="D50" i="1" s="1"/>
  <c r="F50" i="1" s="1"/>
  <c r="G50" i="1" s="1"/>
  <c r="F40" i="1"/>
  <c r="G40" i="1" s="1"/>
  <c r="F28" i="1"/>
  <c r="G28" i="1" s="1"/>
  <c r="F27" i="1"/>
  <c r="G27" i="1" s="1"/>
  <c r="F21" i="1"/>
  <c r="G21" i="1" s="1"/>
  <c r="F22" i="1"/>
  <c r="G22" i="1" s="1"/>
  <c r="F23" i="1"/>
  <c r="G23" i="1" s="1"/>
  <c r="F25" i="1"/>
  <c r="G25" i="1" s="1"/>
  <c r="F26" i="1"/>
  <c r="G26" i="1" s="1"/>
  <c r="F11" i="1"/>
  <c r="G11" i="1" s="1"/>
  <c r="F12" i="1"/>
  <c r="G12" i="1" s="1"/>
  <c r="F13" i="1"/>
  <c r="G13" i="1" s="1"/>
  <c r="F14" i="1"/>
  <c r="G14" i="1" s="1"/>
  <c r="F16" i="1"/>
  <c r="G16" i="1" s="1"/>
  <c r="F24" i="1" l="1"/>
  <c r="G24" i="1" s="1"/>
  <c r="F31" i="1" l="1"/>
  <c r="G31" i="1" s="1"/>
  <c r="F43" i="1" l="1"/>
  <c r="G43" i="1" s="1"/>
  <c r="F49" i="1" l="1"/>
  <c r="F52" i="1" l="1"/>
  <c r="G49" i="1"/>
  <c r="G52" i="1" s="1"/>
  <c r="C75" i="1" l="1"/>
  <c r="C94" i="1"/>
  <c r="C95" i="1" s="1"/>
  <c r="F60" i="1"/>
  <c r="F65" i="1" s="1"/>
  <c r="F66" i="1" s="1"/>
  <c r="F68" i="1" s="1"/>
  <c r="C76" i="1" l="1"/>
  <c r="F80" i="1" s="1"/>
  <c r="F81" i="1" s="1"/>
  <c r="F99" i="1"/>
  <c r="F100" i="1" s="1"/>
  <c r="F69" i="1"/>
  <c r="F70" i="1" s="1"/>
  <c r="F103" i="1" l="1"/>
  <c r="F102" i="1"/>
  <c r="F83" i="1"/>
  <c r="F84" i="1"/>
  <c r="F104" i="1" l="1"/>
  <c r="F85" i="1"/>
</calcChain>
</file>

<file path=xl/sharedStrings.xml><?xml version="1.0" encoding="utf-8"?>
<sst xmlns="http://schemas.openxmlformats.org/spreadsheetml/2006/main" count="109" uniqueCount="100">
  <si>
    <t>hier die Anzahl der Bienenvölker eingeben:
Werte in der Kalkulation werden automatisch neu berechnet</t>
  </si>
  <si>
    <t>Bezeichnung</t>
  </si>
  <si>
    <t>Stückpreis 
(ggfs. anpassen)</t>
  </si>
  <si>
    <t>Anschaffungspreis (Stückpreis * Anz. Völker)</t>
  </si>
  <si>
    <t>AFA</t>
  </si>
  <si>
    <t>Kosten Imkerei</t>
  </si>
  <si>
    <t>Kosten je Volk</t>
  </si>
  <si>
    <t>Geräte</t>
  </si>
  <si>
    <t>Honigschleuder</t>
  </si>
  <si>
    <t>Entdeckelungsgeschirr, Entdeckelungssgabel</t>
  </si>
  <si>
    <t>Abfüllkübel, Kippvorrichtung, Eimerhalter und Siebe</t>
  </si>
  <si>
    <t>Waage, geeicht</t>
  </si>
  <si>
    <t>Refaktometer</t>
  </si>
  <si>
    <t>Honigrührer komplett</t>
  </si>
  <si>
    <t>Gerätschaft zum Verflüssigen</t>
  </si>
  <si>
    <t>Wachsschmelzer</t>
  </si>
  <si>
    <t>Einlöttrafo</t>
  </si>
  <si>
    <t>Einrichtungen etc.</t>
  </si>
  <si>
    <t>8 Bienenfluchten</t>
  </si>
  <si>
    <t>8 Absperrgitter</t>
  </si>
  <si>
    <t>Honiglager (Hobbocks, Eimer usw.)</t>
  </si>
  <si>
    <t>Nassenheider, Liebigdispenser</t>
  </si>
  <si>
    <t>Futtertröge, Futtertaschen</t>
  </si>
  <si>
    <t>Schwarmkasten</t>
  </si>
  <si>
    <t>Schutzkleidung</t>
  </si>
  <si>
    <t>Abschreibungskosten Summe</t>
  </si>
  <si>
    <t>Aufwand veränderlich</t>
  </si>
  <si>
    <t>Königinnenzucht, Zukauf, Markierung</t>
  </si>
  <si>
    <t>Laborgutachten (Futterkranzproben/Sortenbestimmung usw.)</t>
  </si>
  <si>
    <t>Bienenfutter (Teig/flüssig)</t>
  </si>
  <si>
    <t>Arzneimittel (Säuren)</t>
  </si>
  <si>
    <t>Mittelwände, Wachsumarbeitung</t>
  </si>
  <si>
    <t>KFZ-Kosten</t>
  </si>
  <si>
    <t>Summe veränderlicher Aufwand</t>
  </si>
  <si>
    <t>Fixer Aufwand</t>
  </si>
  <si>
    <t>Unterhalt der Geräte und Einrichtungen, laufende Anschaffung Kleingeräte</t>
  </si>
  <si>
    <t>Abschreibung Geräte und Einrichtungen</t>
  </si>
  <si>
    <t>Pachten, Mietansatz imkerlich genutzter Räume, Wasser, Energie</t>
  </si>
  <si>
    <t>Telefonate, Bürobedarf u.a.</t>
  </si>
  <si>
    <t>Fortbildung (Kurse/Fachtagungen, Zeitschriften, Bücher etc.)</t>
  </si>
  <si>
    <t>Beiträge, Versicherungen</t>
  </si>
  <si>
    <t>Sonstiger Aufwand pauschal</t>
  </si>
  <si>
    <t>Summe fixer Aufwand</t>
  </si>
  <si>
    <t>Zinssatz für eingesetztes Kapital (3,0 %)</t>
  </si>
  <si>
    <t>Gesamtkosten je Jahr</t>
  </si>
  <si>
    <t>Arbeitszeit (Arbeitstunden aller beteiligten Personen bei den Völkern, Ernten, Schleudern, Abfüllen, Etikettieren, Bestandsverjüngung) nach einer Erhebung in Hessen und Baden-Württemberg: je Volk 12 Stunden</t>
  </si>
  <si>
    <t>Lohnansatz (weil wir über den Eigenbedarf hinaus produzieren und den deutschen Anteil am Honigmarkt bestimmen)</t>
  </si>
  <si>
    <t>Produktionskosten</t>
  </si>
  <si>
    <t>Jahres-Honigproduktion in kg</t>
  </si>
  <si>
    <t>Selbstkostenpreis (Produktionskosten:Honigertrag)</t>
  </si>
  <si>
    <t xml:space="preserve">entspricht je 500 g Glas </t>
  </si>
  <si>
    <t>Verkaufsgebinde (Glas, Deckel, Etikett, Gewährverschluss)</t>
  </si>
  <si>
    <t>Vermarktungskosten 50 % (Arbeitsentlohnung Verkauf, Werbung, Vertrieb, Bonus, Bringdienst, Spenden, Rabatt für Wiederverkäufer etc.)</t>
  </si>
  <si>
    <t>Gewinnzuschlag 10 % (Wagnis- und Risikozuschlag, Investitionen)</t>
  </si>
  <si>
    <t>Endverkaufspreis bei Mindestlohn und niedriger Ernte</t>
  </si>
  <si>
    <t>Gesamtkosten</t>
  </si>
  <si>
    <t>Selbstkostenpreis</t>
  </si>
  <si>
    <t>entspricht je 500 g Glas</t>
  </si>
  <si>
    <t>Verkaufsgebinde</t>
  </si>
  <si>
    <t>Vermarktungskosten</t>
  </si>
  <si>
    <t>Gewinnzuschlag</t>
  </si>
  <si>
    <t>Endverkaufspreis</t>
  </si>
  <si>
    <t xml:space="preserve">Die Kalkulation muss regelmäßig erfolgen, weil das langjährige Mittel maßgeblich ist. </t>
  </si>
  <si>
    <t>Bei Neufestsetzung des Preises sind absehbare Entwicklungen (Preiserhöhungen bei Material/Kostensteigerungen durch Marketingaktivitäten) zu berücksichtigen, da der Preis nicht jedes Jahr neu festgelegt wird)</t>
  </si>
  <si>
    <t>In der Beispielrechnung wurden keine größeren Völkerverluste berücksichtigt.</t>
  </si>
  <si>
    <t xml:space="preserve">Ziel dieser Tabelle ist es, dem Hobbyimker bei der Kalkulation des Honigpreises zu helfen und einen Überblick über die Ausgaben und Einnahmen zu verschaffen. Nach besten Wissen sind die einzelnen Posten mit ihre Kosten aufgeführt. Sicherlich kann das bei dem einen oder anderen etwas ander aussehen. Bei Bedarf kann jeder die Tabelle für sich anpassen. Ausgangspunkt ist die Anzahl der Völker in der Zellen B4. Aktuelle ist dort die Anzahl 8 eingetragen. Wird dort einen andere Zahl eingegeben, werden die anderen Werte automatisch angepaßt. Das gilt auch für die Spalte mit den Stückpreisen. Da sich immer Fehler einschleichen können, wird für Richtigkeit keine Garantie übernommen. 
Heike Klein hat sehr viel Arbeit in den zugehörigen Vortrag und diese Tabelle investiert. Bei Weitergabe wäre es fair, dieses zu erwähnen und Sie als Autor in diesem Dokument zu belassen.
</t>
  </si>
  <si>
    <t>Autor</t>
  </si>
  <si>
    <t>Version</t>
  </si>
  <si>
    <t>Änderungsdatum</t>
  </si>
  <si>
    <t>Kommentar</t>
  </si>
  <si>
    <t>Heike Klein</t>
  </si>
  <si>
    <t>1.0</t>
  </si>
  <si>
    <t>Initiale Version. Vorgestellt während des Stammtisches des Imkervereins Lehrte</t>
  </si>
  <si>
    <t>Henner Pfeiffer</t>
  </si>
  <si>
    <t>1.1</t>
  </si>
  <si>
    <t>Author</t>
  </si>
  <si>
    <t>Hobbyimkerei Heike u. Frank Klein 
In den Dorfäckern 22 31191 Algermissen</t>
  </si>
  <si>
    <t>mailto:heike@frankkleinweb.de</t>
  </si>
  <si>
    <t>http://www.frankkleinweb.de/</t>
  </si>
  <si>
    <t>Die aktuellste Version und der zugehörige Vortrag ist im Downloadbereich des Imkervereins Lehrte zu finden:</t>
  </si>
  <si>
    <t>http://www.imkerverein-lehrte.de/downloads/</t>
  </si>
  <si>
    <t>96 Stunden x 12,00 € Mindestlohn (Anhahme 12h pro Volk)</t>
  </si>
  <si>
    <t>Lohnkostenansatz 96 x 0 €</t>
  </si>
  <si>
    <r>
      <t xml:space="preserve">Alternativrechnung </t>
    </r>
    <r>
      <rPr>
        <b/>
        <sz val="11"/>
        <color theme="1"/>
        <rFont val="Calibri"/>
        <family val="2"/>
        <scheme val="minor"/>
      </rPr>
      <t>bei geringerem Lohnansatz</t>
    </r>
    <r>
      <rPr>
        <sz val="11"/>
        <color theme="1"/>
        <rFont val="Calibri"/>
        <family val="2"/>
        <scheme val="minor"/>
      </rPr>
      <t xml:space="preserve"> (Taschengeld 5,00/Std.)</t>
    </r>
  </si>
  <si>
    <t>Lohnkostenansatz 96 x 5 €</t>
  </si>
  <si>
    <t>Honigertrag je Volk 28,3 kg = Bundesdurchschnitt 2021 (schlechtes Jahr)</t>
  </si>
  <si>
    <r>
      <t xml:space="preserve">Alternativrechnung </t>
    </r>
    <r>
      <rPr>
        <b/>
        <sz val="11"/>
        <color theme="1"/>
        <rFont val="Calibri"/>
        <family val="2"/>
        <scheme val="minor"/>
      </rPr>
      <t>ohne</t>
    </r>
    <r>
      <rPr>
        <sz val="11"/>
        <color theme="1"/>
        <rFont val="Calibri"/>
        <family val="2"/>
        <scheme val="minor"/>
      </rPr>
      <t xml:space="preserve"> </t>
    </r>
    <r>
      <rPr>
        <b/>
        <sz val="11"/>
        <color theme="1"/>
        <rFont val="Calibri"/>
        <family val="2"/>
        <scheme val="minor"/>
      </rPr>
      <t>Lohnansatz</t>
    </r>
    <r>
      <rPr>
        <sz val="11"/>
        <color theme="1"/>
        <rFont val="Calibri"/>
        <family val="2"/>
        <scheme val="minor"/>
      </rPr>
      <t xml:space="preserve"> </t>
    </r>
  </si>
  <si>
    <t xml:space="preserve"> Der Selbstkostenpreis ist der unterste Abgabewert, z.B. bei Notverkauf an einen Großhändler; darunter wird "zugebuttert". Abfüllbetriebe zahlen 50-60 % ihres Endverkaufspreises. </t>
  </si>
  <si>
    <t>In Abhängigkeit von der Zahl der Völker, Alter, Umfang und Qualität von Geräten und Einrichtungen, der tatsächlichen Arbeitszeit, der Erntemenge etc. ergeben sich enorme Unterschiede. Deshalb kann diese Kalkulation nur eine grobe Orientierung sein.</t>
  </si>
  <si>
    <t>xx.xx.xxxx</t>
  </si>
  <si>
    <t>Kalkulation variable von der Völkerzahl. Bedienungsanleitung und Versionierung hinzugefügt</t>
  </si>
  <si>
    <t>Wert je Volk (Bienen)</t>
  </si>
  <si>
    <t xml:space="preserve">48 Rähmchen, Einengschiede </t>
  </si>
  <si>
    <t>Ablegerkästen komplett zu 42,90 €</t>
  </si>
  <si>
    <t>8 Beuten mit Böcken einschl. Honigzargen, Fluglochkeil, Mäusegitter zu 165 €</t>
  </si>
  <si>
    <r>
      <rPr>
        <b/>
        <sz val="11"/>
        <color theme="1"/>
        <rFont val="Calibri"/>
        <family val="2"/>
        <scheme val="minor"/>
      </rPr>
      <t>und gutem Honigertrag</t>
    </r>
    <r>
      <rPr>
        <sz val="11"/>
        <color theme="1"/>
        <rFont val="Calibri"/>
        <family val="2"/>
        <scheme val="minor"/>
      </rPr>
      <t xml:space="preserve"> (35,9 kg/Volk = Bundesdurchschnitt 2022 - gutes Jahr) </t>
    </r>
  </si>
  <si>
    <r>
      <rPr>
        <b/>
        <sz val="11"/>
        <color theme="1"/>
        <rFont val="Calibri"/>
        <family val="2"/>
        <scheme val="minor"/>
      </rPr>
      <t>und gutem Honigertrag</t>
    </r>
    <r>
      <rPr>
        <sz val="11"/>
        <color theme="1"/>
        <rFont val="Calibri"/>
        <family val="2"/>
        <scheme val="minor"/>
      </rPr>
      <t xml:space="preserve"> (35,9 kg/Volk) </t>
    </r>
  </si>
  <si>
    <t>Fazit: Ohne Lohnansatz und bei guter Ernte liegt der errechnete Verkaufspreis bei 8 Völkern über dem in 2022 durchschnittlichen Verkaufspreises der Imker in unserer Region (5,71-6,08 €)</t>
  </si>
  <si>
    <t>Bei einer durchschnittlichen Ernte von 34,5 kg (=276 kg Jahresernte = langjähriges Mittel) errechnet sich ein Endpreis von 6,37 € ohne Lohnansatz. Bei durchschnittlich 6,7 Völkern (Bundesdurchschnitt DIB) ergeben sich 7,01 €. Wenn ein Taschengeld berücksichtigt wird, ergibt sich ein Verkaufspreis von 8,40 €.</t>
  </si>
  <si>
    <t>Die Kostenansätze wurden moderat gehalten. Die Preise für Geräte und Einrichtungen sind  eher günstige eines bekannten Online-Anbieters (Stand Juni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</si>
</sst>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i/>
      <sz val="11"/>
      <color theme="1"/>
      <name val="Calibri"/>
      <family val="2"/>
      <scheme val="minor"/>
    </font>
    <font>
      <sz val="14"/>
      <color theme="1"/>
      <name val="Calibri"/>
      <family val="2"/>
      <scheme val="minor"/>
    </font>
    <font>
      <b/>
      <sz val="10"/>
      <color theme="1"/>
      <name val="Arial"/>
      <family val="2"/>
    </font>
    <font>
      <b/>
      <sz val="22"/>
      <color theme="1"/>
      <name val="Calibri"/>
      <family val="2"/>
      <scheme val="minor"/>
    </font>
    <font>
      <u/>
      <sz val="11"/>
      <color theme="10"/>
      <name val="Calibri"/>
      <family val="2"/>
      <scheme val="minor"/>
    </font>
    <font>
      <b/>
      <sz val="16"/>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2"/>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3" tint="0.399975585192419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77">
    <xf numFmtId="0" fontId="0" fillId="0" borderId="0" xfId="0"/>
    <xf numFmtId="44" fontId="0" fillId="0" borderId="0" xfId="1" applyFont="1"/>
    <xf numFmtId="0" fontId="4" fillId="0" borderId="0" xfId="0" applyFont="1"/>
    <xf numFmtId="9" fontId="0" fillId="0" borderId="0" xfId="2" applyFont="1" applyAlignment="1">
      <alignment horizontal="center"/>
    </xf>
    <xf numFmtId="44" fontId="0" fillId="0" borderId="0" xfId="1" applyFont="1" applyAlignment="1">
      <alignment horizontal="center"/>
    </xf>
    <xf numFmtId="44" fontId="0" fillId="0" borderId="0" xfId="0" applyNumberFormat="1"/>
    <xf numFmtId="44" fontId="0" fillId="2" borderId="1" xfId="1" applyFont="1" applyFill="1" applyBorder="1" applyAlignment="1">
      <alignment horizontal="center"/>
    </xf>
    <xf numFmtId="44" fontId="0" fillId="0" borderId="0" xfId="1" applyFont="1" applyAlignment="1"/>
    <xf numFmtId="44" fontId="0" fillId="2" borderId="1" xfId="1" applyFont="1" applyFill="1" applyBorder="1" applyAlignment="1"/>
    <xf numFmtId="44" fontId="2" fillId="2" borderId="1" xfId="1" applyFont="1" applyFill="1" applyBorder="1" applyAlignment="1"/>
    <xf numFmtId="44" fontId="0" fillId="3" borderId="1" xfId="1" applyFont="1" applyFill="1" applyBorder="1" applyAlignment="1"/>
    <xf numFmtId="164" fontId="0" fillId="0" borderId="0" xfId="1" applyNumberFormat="1" applyFont="1"/>
    <xf numFmtId="164" fontId="0" fillId="0" borderId="0" xfId="0" applyNumberFormat="1"/>
    <xf numFmtId="164" fontId="2" fillId="0" borderId="0" xfId="1" applyNumberFormat="1" applyFont="1"/>
    <xf numFmtId="44" fontId="0" fillId="5" borderId="6" xfId="1" applyFont="1" applyFill="1" applyBorder="1" applyAlignment="1">
      <alignment horizontal="center"/>
    </xf>
    <xf numFmtId="44" fontId="0" fillId="6" borderId="6" xfId="1" applyFont="1" applyFill="1" applyBorder="1" applyAlignment="1">
      <alignment horizontal="center"/>
    </xf>
    <xf numFmtId="44" fontId="1" fillId="6" borderId="6" xfId="1" applyFont="1" applyFill="1" applyBorder="1" applyAlignment="1">
      <alignment horizontal="center"/>
    </xf>
    <xf numFmtId="44" fontId="2" fillId="6" borderId="6" xfId="1" applyFont="1" applyFill="1" applyBorder="1" applyAlignment="1">
      <alignment horizontal="center"/>
    </xf>
    <xf numFmtId="44" fontId="0" fillId="2" borderId="4" xfId="0" applyNumberFormat="1" applyFill="1" applyBorder="1"/>
    <xf numFmtId="44" fontId="0" fillId="9" borderId="3" xfId="1" applyFont="1" applyFill="1" applyBorder="1"/>
    <xf numFmtId="0" fontId="0" fillId="9" borderId="4" xfId="0" applyFill="1" applyBorder="1"/>
    <xf numFmtId="44" fontId="0" fillId="9" borderId="0" xfId="1" applyFont="1" applyFill="1" applyBorder="1"/>
    <xf numFmtId="0" fontId="0" fillId="9" borderId="5" xfId="0" applyFill="1" applyBorder="1"/>
    <xf numFmtId="44" fontId="0" fillId="5" borderId="6" xfId="1" applyFont="1" applyFill="1" applyBorder="1" applyAlignment="1"/>
    <xf numFmtId="44" fontId="0" fillId="5" borderId="1" xfId="1" applyFont="1" applyFill="1" applyBorder="1" applyAlignment="1"/>
    <xf numFmtId="44" fontId="0" fillId="0" borderId="0" xfId="1" applyFont="1" applyBorder="1"/>
    <xf numFmtId="44" fontId="0" fillId="0" borderId="0" xfId="1" applyFont="1" applyBorder="1" applyAlignment="1">
      <alignment horizontal="center"/>
    </xf>
    <xf numFmtId="9" fontId="0" fillId="0" borderId="0" xfId="2" applyFont="1" applyBorder="1" applyAlignment="1">
      <alignment horizontal="center"/>
    </xf>
    <xf numFmtId="44" fontId="0" fillId="0" borderId="0" xfId="1" applyFont="1" applyBorder="1" applyAlignment="1"/>
    <xf numFmtId="0" fontId="0" fillId="7" borderId="1" xfId="0" applyFill="1" applyBorder="1"/>
    <xf numFmtId="44" fontId="3" fillId="0" borderId="0" xfId="1" applyFont="1" applyFill="1" applyBorder="1"/>
    <xf numFmtId="0" fontId="3" fillId="0" borderId="0" xfId="0" applyFont="1"/>
    <xf numFmtId="44" fontId="3" fillId="0" borderId="0" xfId="1" applyFont="1" applyFill="1" applyBorder="1" applyAlignment="1">
      <alignment horizontal="center"/>
    </xf>
    <xf numFmtId="9" fontId="3" fillId="0" borderId="0" xfId="2" applyFont="1" applyFill="1" applyBorder="1" applyAlignment="1">
      <alignment horizontal="center"/>
    </xf>
    <xf numFmtId="44" fontId="3" fillId="0" borderId="0" xfId="1" applyFont="1" applyFill="1" applyBorder="1" applyAlignment="1"/>
    <xf numFmtId="0" fontId="2" fillId="0" borderId="0" xfId="0" applyFont="1"/>
    <xf numFmtId="44" fontId="0" fillId="10" borderId="6" xfId="1" applyFont="1" applyFill="1" applyBorder="1" applyAlignment="1"/>
    <xf numFmtId="44" fontId="0" fillId="6" borderId="7" xfId="1" applyFont="1" applyFill="1" applyBorder="1" applyAlignment="1">
      <alignment horizontal="center"/>
    </xf>
    <xf numFmtId="44" fontId="0" fillId="6" borderId="6" xfId="1" applyFont="1" applyFill="1" applyBorder="1" applyAlignment="1"/>
    <xf numFmtId="0" fontId="0" fillId="8" borderId="7" xfId="0" applyFill="1" applyBorder="1"/>
    <xf numFmtId="0" fontId="0" fillId="8" borderId="6" xfId="0" applyFill="1" applyBorder="1"/>
    <xf numFmtId="44" fontId="0" fillId="8" borderId="6" xfId="0" applyNumberFormat="1" applyFill="1" applyBorder="1"/>
    <xf numFmtId="0" fontId="0" fillId="8" borderId="8" xfId="0" applyFill="1" applyBorder="1"/>
    <xf numFmtId="44" fontId="0" fillId="5" borderId="7" xfId="1" applyFont="1" applyFill="1" applyBorder="1" applyAlignment="1">
      <alignment horizontal="center"/>
    </xf>
    <xf numFmtId="44" fontId="0" fillId="10" borderId="6" xfId="1" applyFont="1" applyFill="1" applyBorder="1" applyAlignment="1">
      <alignment horizontal="center"/>
    </xf>
    <xf numFmtId="0" fontId="0" fillId="7" borderId="6" xfId="0" applyFill="1" applyBorder="1"/>
    <xf numFmtId="0" fontId="4" fillId="7" borderId="6" xfId="0" applyFont="1" applyFill="1" applyBorder="1"/>
    <xf numFmtId="0" fontId="2" fillId="7" borderId="1" xfId="0" applyFont="1" applyFill="1" applyBorder="1"/>
    <xf numFmtId="44" fontId="2" fillId="6" borderId="1" xfId="1" applyFont="1" applyFill="1" applyBorder="1" applyAlignment="1">
      <alignment horizontal="center"/>
    </xf>
    <xf numFmtId="0" fontId="2" fillId="8" borderId="4" xfId="0" applyFont="1" applyFill="1" applyBorder="1"/>
    <xf numFmtId="44" fontId="0" fillId="0" borderId="0" xfId="1" applyFont="1" applyFill="1" applyBorder="1" applyAlignment="1"/>
    <xf numFmtId="9" fontId="5" fillId="0" borderId="0" xfId="2" applyFont="1" applyFill="1" applyBorder="1" applyAlignment="1">
      <alignment horizontal="center"/>
    </xf>
    <xf numFmtId="9" fontId="2" fillId="11" borderId="1" xfId="2" applyFont="1" applyFill="1" applyBorder="1" applyAlignment="1">
      <alignment horizontal="center"/>
    </xf>
    <xf numFmtId="9" fontId="0" fillId="11" borderId="7" xfId="2" applyFont="1" applyFill="1" applyBorder="1" applyAlignment="1">
      <alignment horizontal="center"/>
    </xf>
    <xf numFmtId="9" fontId="0" fillId="11" borderId="6" xfId="2" applyFont="1" applyFill="1" applyBorder="1" applyAlignment="1">
      <alignment horizontal="center"/>
    </xf>
    <xf numFmtId="9" fontId="0" fillId="11" borderId="1" xfId="2" applyFont="1" applyFill="1" applyBorder="1" applyAlignment="1">
      <alignment horizontal="center"/>
    </xf>
    <xf numFmtId="15" fontId="0" fillId="0" borderId="0" xfId="0" applyNumberFormat="1"/>
    <xf numFmtId="44" fontId="2" fillId="5" borderId="1" xfId="1" applyFont="1" applyFill="1" applyBorder="1" applyAlignment="1">
      <alignment horizontal="center" wrapText="1"/>
    </xf>
    <xf numFmtId="0" fontId="2" fillId="2" borderId="1" xfId="0" applyFont="1" applyFill="1" applyBorder="1" applyAlignment="1">
      <alignment horizontal="center"/>
    </xf>
    <xf numFmtId="0" fontId="7" fillId="0" borderId="0" xfId="1" applyNumberFormat="1" applyFont="1" applyAlignment="1">
      <alignment horizontal="center" vertical="center"/>
    </xf>
    <xf numFmtId="0" fontId="0" fillId="0" borderId="0" xfId="0" applyAlignment="1">
      <alignment wrapText="1"/>
    </xf>
    <xf numFmtId="0" fontId="6" fillId="0" borderId="0" xfId="0" applyFont="1"/>
    <xf numFmtId="14" fontId="0" fillId="0" borderId="0" xfId="0" applyNumberFormat="1"/>
    <xf numFmtId="0" fontId="8" fillId="0" borderId="0" xfId="3"/>
    <xf numFmtId="0" fontId="8" fillId="0" borderId="0" xfId="3" applyAlignment="1">
      <alignment wrapText="1"/>
    </xf>
    <xf numFmtId="0" fontId="2" fillId="0" borderId="9" xfId="0" applyFont="1" applyBorder="1" applyAlignment="1">
      <alignment vertical="center"/>
    </xf>
    <xf numFmtId="0" fontId="5" fillId="3" borderId="0" xfId="0" applyFont="1" applyFill="1" applyAlignment="1">
      <alignment horizontal="right" wrapText="1"/>
    </xf>
    <xf numFmtId="0" fontId="3" fillId="2" borderId="0" xfId="0" applyFont="1" applyFill="1" applyAlignment="1">
      <alignment horizontal="center"/>
    </xf>
    <xf numFmtId="44" fontId="2" fillId="9" borderId="2" xfId="1" applyFont="1" applyFill="1" applyBorder="1" applyAlignment="1">
      <alignment horizontal="center" wrapText="1"/>
    </xf>
    <xf numFmtId="0" fontId="0" fillId="9" borderId="4" xfId="0" applyFill="1" applyBorder="1" applyAlignment="1">
      <alignment horizontal="center" wrapText="1"/>
    </xf>
    <xf numFmtId="0" fontId="9" fillId="4" borderId="2" xfId="0" applyFont="1" applyFill="1" applyBorder="1" applyAlignment="1">
      <alignment horizontal="center" wrapText="1"/>
    </xf>
    <xf numFmtId="0" fontId="9" fillId="4" borderId="3" xfId="0" applyFont="1" applyFill="1" applyBorder="1" applyAlignment="1">
      <alignment horizontal="center" wrapText="1"/>
    </xf>
    <xf numFmtId="0" fontId="9" fillId="12" borderId="10" xfId="0" applyFont="1" applyFill="1" applyBorder="1" applyAlignment="1">
      <alignment horizontal="center" wrapText="1"/>
    </xf>
    <xf numFmtId="0" fontId="9" fillId="12" borderId="0" xfId="0" applyFont="1" applyFill="1" applyAlignment="1">
      <alignment horizont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cellXfs>
  <cellStyles count="4">
    <cellStyle name="Link" xfId="3" builtinId="8"/>
    <cellStyle name="Prozent" xfId="2" builtinId="5"/>
    <cellStyle name="Standard" xfId="0" builtinId="0"/>
    <cellStyle name="Währung" xfId="1" builtinId="4"/>
  </cellStyles>
  <dxfs count="0"/>
  <tableStyles count="0" defaultTableStyle="TableStyleMedium9" defaultPivotStyle="PivotStyleLight16"/>
  <colors>
    <mruColors>
      <color rgb="FF0000FF"/>
      <color rgb="FF006C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1</xdr:row>
      <xdr:rowOff>0</xdr:rowOff>
    </xdr:from>
    <xdr:to>
      <xdr:col>8</xdr:col>
      <xdr:colOff>597441</xdr:colOff>
      <xdr:row>56</xdr:row>
      <xdr:rowOff>0</xdr:rowOff>
    </xdr:to>
    <xdr:pic>
      <xdr:nvPicPr>
        <xdr:cNvPr id="3" name="Grafik 2">
          <a:extLst>
            <a:ext uri="{FF2B5EF4-FFF2-40B4-BE49-F238E27FC236}">
              <a16:creationId xmlns:a16="http://schemas.microsoft.com/office/drawing/2014/main" id="{EEA39282-ACFA-376C-66A1-EA4CEDB955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7720" y="182880"/>
          <a:ext cx="6129561" cy="100584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hyperlink" Target="mailto:heike@frankkleinweb.de?subject=Honigvermarktung%20Excel%20Tabelle" TargetMode="External"/><Relationship Id="rId2" Type="http://schemas.openxmlformats.org/officeDocument/2006/relationships/hyperlink" Target="http://www.frankkleinweb.de/" TargetMode="External"/><Relationship Id="rId1" Type="http://schemas.openxmlformats.org/officeDocument/2006/relationships/hyperlink" Target="http://www.imkerverein-lehrte.de/downloa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4"/>
  <sheetViews>
    <sheetView showGridLines="0" tabSelected="1" zoomScale="80" zoomScaleNormal="80" workbookViewId="0">
      <selection activeCell="L20" sqref="L20"/>
    </sheetView>
  </sheetViews>
  <sheetFormatPr baseColWidth="10" defaultColWidth="11.42578125" defaultRowHeight="15" x14ac:dyDescent="0.25"/>
  <cols>
    <col min="1" max="1" width="77" customWidth="1"/>
    <col min="2" max="2" width="11.42578125" style="1"/>
    <col min="3" max="3" width="11.42578125" customWidth="1"/>
    <col min="4" max="4" width="25.140625" style="4" customWidth="1"/>
    <col min="5" max="5" width="9.7109375" style="3" customWidth="1"/>
    <col min="6" max="6" width="14.7109375" style="7" customWidth="1"/>
    <col min="7" max="7" width="13.28515625" customWidth="1"/>
    <col min="8" max="8" width="16.7109375" bestFit="1" customWidth="1"/>
  </cols>
  <sheetData>
    <row r="2" spans="1:8" ht="18.75" customHeight="1" x14ac:dyDescent="0.3">
      <c r="A2" s="67" t="str">
        <f>CONCATENATE("Honig-Preis Kalkulation für eine Imkerei mit ",  $B$4, " Bienenvölkern")</f>
        <v>Honig-Preis Kalkulation für eine Imkerei mit 8 Bienenvölkern</v>
      </c>
      <c r="B2" s="67"/>
      <c r="C2" s="67"/>
      <c r="D2" s="67"/>
      <c r="E2" s="67"/>
      <c r="F2" s="67"/>
      <c r="G2" s="67"/>
    </row>
    <row r="3" spans="1:8" x14ac:dyDescent="0.25">
      <c r="H3" s="56"/>
    </row>
    <row r="4" spans="1:8" ht="40.5" customHeight="1" thickBot="1" x14ac:dyDescent="0.35">
      <c r="A4" s="66" t="s">
        <v>0</v>
      </c>
      <c r="B4" s="59">
        <v>8</v>
      </c>
    </row>
    <row r="5" spans="1:8" ht="40.5" customHeight="1" thickBot="1" x14ac:dyDescent="0.3">
      <c r="A5" s="47" t="s">
        <v>1</v>
      </c>
      <c r="B5" s="68" t="s">
        <v>2</v>
      </c>
      <c r="C5" s="69"/>
      <c r="D5" s="57" t="s">
        <v>3</v>
      </c>
      <c r="E5" s="52" t="s">
        <v>4</v>
      </c>
      <c r="F5" s="48" t="s">
        <v>5</v>
      </c>
      <c r="G5" s="49" t="s">
        <v>6</v>
      </c>
    </row>
    <row r="6" spans="1:8" x14ac:dyDescent="0.25">
      <c r="A6" s="45"/>
      <c r="B6" s="21"/>
      <c r="C6" s="22"/>
      <c r="D6" s="43"/>
      <c r="E6" s="53"/>
      <c r="F6" s="37"/>
      <c r="G6" s="39"/>
    </row>
    <row r="7" spans="1:8" x14ac:dyDescent="0.25">
      <c r="A7" s="45" t="s">
        <v>91</v>
      </c>
      <c r="B7" s="21">
        <v>150</v>
      </c>
      <c r="C7" s="22"/>
      <c r="D7" s="23">
        <f>$B$4*B7</f>
        <v>1200</v>
      </c>
      <c r="E7" s="54"/>
      <c r="F7" s="15"/>
      <c r="G7" s="40"/>
    </row>
    <row r="8" spans="1:8" x14ac:dyDescent="0.25">
      <c r="A8" s="45"/>
      <c r="B8" s="21"/>
      <c r="C8" s="22"/>
      <c r="D8" s="23"/>
      <c r="E8" s="54"/>
      <c r="F8" s="15"/>
      <c r="G8" s="40"/>
    </row>
    <row r="9" spans="1:8" x14ac:dyDescent="0.25">
      <c r="A9" s="46" t="s">
        <v>7</v>
      </c>
      <c r="B9" s="21"/>
      <c r="C9" s="22"/>
      <c r="D9" s="23"/>
      <c r="E9" s="54"/>
      <c r="F9" s="15"/>
      <c r="G9" s="40"/>
    </row>
    <row r="10" spans="1:8" x14ac:dyDescent="0.25">
      <c r="A10" s="45" t="s">
        <v>8</v>
      </c>
      <c r="B10" s="21"/>
      <c r="C10" s="22"/>
      <c r="D10" s="14">
        <v>850</v>
      </c>
      <c r="E10" s="54">
        <v>0.05</v>
      </c>
      <c r="F10" s="15">
        <f>D10*E10</f>
        <v>42.5</v>
      </c>
      <c r="G10" s="41">
        <f>F10/$B$4</f>
        <v>5.3125</v>
      </c>
    </row>
    <row r="11" spans="1:8" x14ac:dyDescent="0.25">
      <c r="A11" s="45" t="s">
        <v>9</v>
      </c>
      <c r="B11" s="21"/>
      <c r="C11" s="22"/>
      <c r="D11" s="23">
        <v>162</v>
      </c>
      <c r="E11" s="54">
        <v>7.0000000000000007E-2</v>
      </c>
      <c r="F11" s="15">
        <f t="shared" ref="F11:F18" si="0">D11*E11</f>
        <v>11.340000000000002</v>
      </c>
      <c r="G11" s="41">
        <f>F11/$B$4</f>
        <v>1.4175000000000002</v>
      </c>
    </row>
    <row r="12" spans="1:8" x14ac:dyDescent="0.25">
      <c r="A12" s="45" t="s">
        <v>10</v>
      </c>
      <c r="B12" s="21"/>
      <c r="C12" s="22"/>
      <c r="D12" s="23">
        <v>177</v>
      </c>
      <c r="E12" s="54">
        <v>0.05</v>
      </c>
      <c r="F12" s="15">
        <f t="shared" si="0"/>
        <v>8.85</v>
      </c>
      <c r="G12" s="41">
        <f t="shared" ref="G12:G18" si="1">F12/$B$4</f>
        <v>1.10625</v>
      </c>
    </row>
    <row r="13" spans="1:8" x14ac:dyDescent="0.25">
      <c r="A13" s="45" t="s">
        <v>11</v>
      </c>
      <c r="B13" s="21"/>
      <c r="C13" s="22"/>
      <c r="D13" s="23">
        <v>259</v>
      </c>
      <c r="E13" s="54">
        <v>0.05</v>
      </c>
      <c r="F13" s="15">
        <f t="shared" si="0"/>
        <v>12.950000000000001</v>
      </c>
      <c r="G13" s="41">
        <f t="shared" si="1"/>
        <v>1.6187500000000001</v>
      </c>
    </row>
    <row r="14" spans="1:8" x14ac:dyDescent="0.25">
      <c r="A14" s="45" t="s">
        <v>12</v>
      </c>
      <c r="B14" s="21"/>
      <c r="C14" s="22"/>
      <c r="D14" s="23">
        <v>79</v>
      </c>
      <c r="E14" s="54">
        <v>0.05</v>
      </c>
      <c r="F14" s="15">
        <f t="shared" si="0"/>
        <v>3.95</v>
      </c>
      <c r="G14" s="41">
        <f t="shared" si="1"/>
        <v>0.49375000000000002</v>
      </c>
    </row>
    <row r="15" spans="1:8" x14ac:dyDescent="0.25">
      <c r="A15" s="45" t="s">
        <v>13</v>
      </c>
      <c r="B15" s="21"/>
      <c r="C15" s="22"/>
      <c r="D15" s="23">
        <v>177</v>
      </c>
      <c r="E15" s="54">
        <v>0.05</v>
      </c>
      <c r="F15" s="15">
        <f t="shared" si="0"/>
        <v>8.85</v>
      </c>
      <c r="G15" s="41">
        <f t="shared" si="1"/>
        <v>1.10625</v>
      </c>
    </row>
    <row r="16" spans="1:8" x14ac:dyDescent="0.25">
      <c r="A16" s="45" t="s">
        <v>14</v>
      </c>
      <c r="B16" s="21"/>
      <c r="C16" s="22"/>
      <c r="D16" s="23">
        <v>180</v>
      </c>
      <c r="E16" s="54">
        <v>0.1</v>
      </c>
      <c r="F16" s="15">
        <f t="shared" si="0"/>
        <v>18</v>
      </c>
      <c r="G16" s="41">
        <f t="shared" si="1"/>
        <v>2.25</v>
      </c>
    </row>
    <row r="17" spans="1:7" x14ac:dyDescent="0.25">
      <c r="A17" s="45" t="s">
        <v>15</v>
      </c>
      <c r="B17" s="21"/>
      <c r="C17" s="22"/>
      <c r="D17" s="23">
        <v>120</v>
      </c>
      <c r="E17" s="54">
        <v>0.1</v>
      </c>
      <c r="F17" s="15">
        <f t="shared" si="0"/>
        <v>12</v>
      </c>
      <c r="G17" s="41">
        <f t="shared" si="1"/>
        <v>1.5</v>
      </c>
    </row>
    <row r="18" spans="1:7" x14ac:dyDescent="0.25">
      <c r="A18" s="45" t="s">
        <v>16</v>
      </c>
      <c r="B18" s="21"/>
      <c r="C18" s="22"/>
      <c r="D18" s="36">
        <v>60</v>
      </c>
      <c r="E18" s="54">
        <v>0.1</v>
      </c>
      <c r="F18" s="15">
        <f t="shared" si="0"/>
        <v>6</v>
      </c>
      <c r="G18" s="41">
        <f t="shared" si="1"/>
        <v>0.75</v>
      </c>
    </row>
    <row r="19" spans="1:7" x14ac:dyDescent="0.25">
      <c r="A19" s="45"/>
      <c r="B19" s="21"/>
      <c r="C19" s="22"/>
      <c r="D19" s="36"/>
      <c r="E19" s="54"/>
      <c r="F19" s="15"/>
      <c r="G19" s="41"/>
    </row>
    <row r="20" spans="1:7" x14ac:dyDescent="0.25">
      <c r="A20" s="46" t="s">
        <v>17</v>
      </c>
      <c r="B20" s="21"/>
      <c r="C20" s="22"/>
      <c r="D20" s="44"/>
      <c r="E20" s="54"/>
      <c r="F20" s="38"/>
      <c r="G20" s="40"/>
    </row>
    <row r="21" spans="1:7" x14ac:dyDescent="0.25">
      <c r="A21" s="45" t="s">
        <v>94</v>
      </c>
      <c r="B21" s="21">
        <v>185</v>
      </c>
      <c r="C21" s="22"/>
      <c r="D21" s="36">
        <f>$B$4*B21</f>
        <v>1480</v>
      </c>
      <c r="E21" s="54">
        <v>0.1</v>
      </c>
      <c r="F21" s="15">
        <f t="shared" ref="F21:F30" si="2">D21*E21</f>
        <v>148</v>
      </c>
      <c r="G21" s="41">
        <f>F21/$B$4</f>
        <v>18.5</v>
      </c>
    </row>
    <row r="22" spans="1:7" x14ac:dyDescent="0.25">
      <c r="A22" s="45" t="s">
        <v>18</v>
      </c>
      <c r="B22" s="21">
        <v>2.6</v>
      </c>
      <c r="C22" s="22"/>
      <c r="D22" s="36">
        <f>$B$4*B22</f>
        <v>20.8</v>
      </c>
      <c r="E22" s="54">
        <v>0.1</v>
      </c>
      <c r="F22" s="15">
        <f t="shared" si="2"/>
        <v>2.08</v>
      </c>
      <c r="G22" s="41">
        <f t="shared" ref="G22:G31" si="3">F22/$B$4</f>
        <v>0.26</v>
      </c>
    </row>
    <row r="23" spans="1:7" x14ac:dyDescent="0.25">
      <c r="A23" s="45" t="s">
        <v>19</v>
      </c>
      <c r="B23" s="21">
        <v>8.4</v>
      </c>
      <c r="C23" s="22"/>
      <c r="D23" s="36">
        <f>$B$4*B23</f>
        <v>67.2</v>
      </c>
      <c r="E23" s="54">
        <v>0.1</v>
      </c>
      <c r="F23" s="15">
        <f t="shared" si="2"/>
        <v>6.7200000000000006</v>
      </c>
      <c r="G23" s="41">
        <f t="shared" si="3"/>
        <v>0.84000000000000008</v>
      </c>
    </row>
    <row r="24" spans="1:7" x14ac:dyDescent="0.25">
      <c r="A24" s="45" t="s">
        <v>92</v>
      </c>
      <c r="B24" s="21">
        <v>76.3</v>
      </c>
      <c r="C24" s="22"/>
      <c r="D24" s="36">
        <f>$B$4*B24</f>
        <v>610.4</v>
      </c>
      <c r="E24" s="54">
        <v>0.1</v>
      </c>
      <c r="F24" s="15">
        <f t="shared" si="2"/>
        <v>61.04</v>
      </c>
      <c r="G24" s="41">
        <f t="shared" si="3"/>
        <v>7.63</v>
      </c>
    </row>
    <row r="25" spans="1:7" x14ac:dyDescent="0.25">
      <c r="A25" s="45" t="s">
        <v>20</v>
      </c>
      <c r="B25" s="21">
        <v>13</v>
      </c>
      <c r="C25" s="22"/>
      <c r="D25" s="36">
        <f>$B$4*B25</f>
        <v>104</v>
      </c>
      <c r="E25" s="54">
        <v>0.33300000000000002</v>
      </c>
      <c r="F25" s="15">
        <f t="shared" si="2"/>
        <v>34.632000000000005</v>
      </c>
      <c r="G25" s="41">
        <f t="shared" si="3"/>
        <v>4.3290000000000006</v>
      </c>
    </row>
    <row r="26" spans="1:7" x14ac:dyDescent="0.25">
      <c r="A26" s="45" t="s">
        <v>93</v>
      </c>
      <c r="B26" s="21">
        <v>42.9</v>
      </c>
      <c r="C26" s="22"/>
      <c r="D26" s="23">
        <f>$B$4/2*B26</f>
        <v>171.6</v>
      </c>
      <c r="E26" s="54">
        <v>0.1</v>
      </c>
      <c r="F26" s="15">
        <f t="shared" si="2"/>
        <v>17.16</v>
      </c>
      <c r="G26" s="41">
        <f t="shared" si="3"/>
        <v>2.145</v>
      </c>
    </row>
    <row r="27" spans="1:7" x14ac:dyDescent="0.25">
      <c r="A27" s="45" t="s">
        <v>21</v>
      </c>
      <c r="B27" s="21">
        <v>11.45</v>
      </c>
      <c r="C27" s="22"/>
      <c r="D27" s="23">
        <f>$B$4*B27</f>
        <v>91.6</v>
      </c>
      <c r="E27" s="54">
        <v>0.1</v>
      </c>
      <c r="F27" s="15">
        <f t="shared" si="2"/>
        <v>9.16</v>
      </c>
      <c r="G27" s="41">
        <f t="shared" si="3"/>
        <v>1.145</v>
      </c>
    </row>
    <row r="28" spans="1:7" x14ac:dyDescent="0.25">
      <c r="A28" s="45" t="s">
        <v>22</v>
      </c>
      <c r="B28" s="21">
        <v>11.4</v>
      </c>
      <c r="C28" s="22"/>
      <c r="D28" s="23">
        <f>$B$4*B28</f>
        <v>91.2</v>
      </c>
      <c r="E28" s="54">
        <v>0.1</v>
      </c>
      <c r="F28" s="15">
        <f t="shared" si="2"/>
        <v>9.120000000000001</v>
      </c>
      <c r="G28" s="41">
        <f t="shared" si="3"/>
        <v>1.1400000000000001</v>
      </c>
    </row>
    <row r="29" spans="1:7" ht="15" customHeight="1" x14ac:dyDescent="0.25">
      <c r="A29" s="45" t="s">
        <v>23</v>
      </c>
      <c r="B29" s="21"/>
      <c r="C29" s="22"/>
      <c r="D29" s="23">
        <v>50</v>
      </c>
      <c r="E29" s="54">
        <v>0.1</v>
      </c>
      <c r="F29" s="15">
        <f t="shared" si="2"/>
        <v>5</v>
      </c>
      <c r="G29" s="41">
        <f t="shared" si="3"/>
        <v>0.625</v>
      </c>
    </row>
    <row r="30" spans="1:7" x14ac:dyDescent="0.25">
      <c r="A30" s="45" t="s">
        <v>24</v>
      </c>
      <c r="B30" s="21"/>
      <c r="C30" s="22"/>
      <c r="D30" s="23">
        <v>65</v>
      </c>
      <c r="E30" s="54">
        <v>0.1</v>
      </c>
      <c r="F30" s="15">
        <f t="shared" si="2"/>
        <v>6.5</v>
      </c>
      <c r="G30" s="41">
        <f t="shared" si="3"/>
        <v>0.8125</v>
      </c>
    </row>
    <row r="31" spans="1:7" x14ac:dyDescent="0.25">
      <c r="A31" s="45" t="s">
        <v>25</v>
      </c>
      <c r="B31" s="21"/>
      <c r="C31" s="22"/>
      <c r="D31" s="23">
        <f>SUM(D10:D30)</f>
        <v>4815.8</v>
      </c>
      <c r="E31" s="54"/>
      <c r="F31" s="16">
        <f>SUM(F10:F30)</f>
        <v>423.85200000000009</v>
      </c>
      <c r="G31" s="41">
        <f t="shared" si="3"/>
        <v>52.981500000000011</v>
      </c>
    </row>
    <row r="32" spans="1:7" x14ac:dyDescent="0.25">
      <c r="A32" s="45"/>
      <c r="B32" s="21"/>
      <c r="C32" s="22"/>
      <c r="D32" s="23"/>
      <c r="E32" s="54"/>
      <c r="F32" s="15"/>
      <c r="G32" s="41"/>
    </row>
    <row r="33" spans="1:7" x14ac:dyDescent="0.25">
      <c r="A33" s="46" t="s">
        <v>26</v>
      </c>
      <c r="B33" s="21"/>
      <c r="C33" s="22"/>
      <c r="D33" s="23"/>
      <c r="E33" s="54"/>
      <c r="F33" s="15"/>
      <c r="G33" s="41"/>
    </row>
    <row r="34" spans="1:7" x14ac:dyDescent="0.25">
      <c r="A34" s="45" t="s">
        <v>27</v>
      </c>
      <c r="B34" s="21"/>
      <c r="C34" s="22"/>
      <c r="D34" s="23"/>
      <c r="E34" s="54"/>
      <c r="F34" s="15">
        <v>55</v>
      </c>
      <c r="G34" s="41">
        <f>F34/$B$4</f>
        <v>6.875</v>
      </c>
    </row>
    <row r="35" spans="1:7" x14ac:dyDescent="0.25">
      <c r="A35" s="45" t="s">
        <v>28</v>
      </c>
      <c r="B35" s="21"/>
      <c r="C35" s="22"/>
      <c r="D35" s="23"/>
      <c r="E35" s="54"/>
      <c r="F35" s="15">
        <v>50</v>
      </c>
      <c r="G35" s="41">
        <f t="shared" ref="G35:G40" si="4">F35/$B$4</f>
        <v>6.25</v>
      </c>
    </row>
    <row r="36" spans="1:7" x14ac:dyDescent="0.25">
      <c r="A36" s="45" t="s">
        <v>29</v>
      </c>
      <c r="B36" s="21">
        <v>46.75</v>
      </c>
      <c r="C36" s="22"/>
      <c r="D36" s="23"/>
      <c r="E36" s="54"/>
      <c r="F36" s="15">
        <f>$B$4*B36</f>
        <v>374</v>
      </c>
      <c r="G36" s="41">
        <f t="shared" si="4"/>
        <v>46.75</v>
      </c>
    </row>
    <row r="37" spans="1:7" x14ac:dyDescent="0.25">
      <c r="A37" s="45" t="s">
        <v>30</v>
      </c>
      <c r="B37" s="21">
        <v>5</v>
      </c>
      <c r="C37" s="22"/>
      <c r="D37" s="23"/>
      <c r="E37" s="54"/>
      <c r="F37" s="15">
        <f>$B$4*B37</f>
        <v>40</v>
      </c>
      <c r="G37" s="41">
        <f t="shared" si="4"/>
        <v>5</v>
      </c>
    </row>
    <row r="38" spans="1:7" x14ac:dyDescent="0.25">
      <c r="A38" s="45" t="s">
        <v>31</v>
      </c>
      <c r="B38" s="21">
        <v>8.5</v>
      </c>
      <c r="C38" s="22"/>
      <c r="D38" s="23"/>
      <c r="E38" s="54"/>
      <c r="F38" s="15">
        <f>$B$4*B38</f>
        <v>68</v>
      </c>
      <c r="G38" s="41">
        <f t="shared" si="4"/>
        <v>8.5</v>
      </c>
    </row>
    <row r="39" spans="1:7" x14ac:dyDescent="0.25">
      <c r="A39" s="45" t="s">
        <v>32</v>
      </c>
      <c r="B39" s="21"/>
      <c r="C39" s="22"/>
      <c r="D39" s="23"/>
      <c r="E39" s="54"/>
      <c r="F39" s="15">
        <v>180</v>
      </c>
      <c r="G39" s="41">
        <f t="shared" si="4"/>
        <v>22.5</v>
      </c>
    </row>
    <row r="40" spans="1:7" x14ac:dyDescent="0.25">
      <c r="A40" s="46" t="s">
        <v>33</v>
      </c>
      <c r="B40" s="21"/>
      <c r="C40" s="22"/>
      <c r="D40" s="23"/>
      <c r="E40" s="54"/>
      <c r="F40" s="17">
        <f>SUM(F34:F39)</f>
        <v>767</v>
      </c>
      <c r="G40" s="41">
        <f t="shared" si="4"/>
        <v>95.875</v>
      </c>
    </row>
    <row r="41" spans="1:7" x14ac:dyDescent="0.25">
      <c r="A41" s="46" t="s">
        <v>34</v>
      </c>
      <c r="B41" s="21"/>
      <c r="C41" s="22"/>
      <c r="D41" s="23"/>
      <c r="E41" s="54"/>
      <c r="F41" s="15"/>
      <c r="G41" s="41"/>
    </row>
    <row r="42" spans="1:7" x14ac:dyDescent="0.25">
      <c r="A42" s="45" t="s">
        <v>35</v>
      </c>
      <c r="B42" s="21"/>
      <c r="C42" s="22"/>
      <c r="D42" s="23"/>
      <c r="E42" s="54"/>
      <c r="F42" s="15">
        <v>125</v>
      </c>
      <c r="G42" s="41">
        <f>F42/$B$4</f>
        <v>15.625</v>
      </c>
    </row>
    <row r="43" spans="1:7" x14ac:dyDescent="0.25">
      <c r="A43" s="45" t="s">
        <v>36</v>
      </c>
      <c r="B43" s="21"/>
      <c r="C43" s="22"/>
      <c r="D43" s="23"/>
      <c r="E43" s="54"/>
      <c r="F43" s="15">
        <f>F31</f>
        <v>423.85200000000009</v>
      </c>
      <c r="G43" s="41">
        <f t="shared" ref="G43:G50" si="5">F43/$B$4</f>
        <v>52.981500000000011</v>
      </c>
    </row>
    <row r="44" spans="1:7" x14ac:dyDescent="0.25">
      <c r="A44" s="45" t="s">
        <v>37</v>
      </c>
      <c r="B44" s="21"/>
      <c r="C44" s="22"/>
      <c r="D44" s="23"/>
      <c r="E44" s="54"/>
      <c r="F44" s="15">
        <v>250</v>
      </c>
      <c r="G44" s="41">
        <f t="shared" si="5"/>
        <v>31.25</v>
      </c>
    </row>
    <row r="45" spans="1:7" x14ac:dyDescent="0.25">
      <c r="A45" s="45" t="s">
        <v>38</v>
      </c>
      <c r="B45" s="21"/>
      <c r="C45" s="22"/>
      <c r="D45" s="23"/>
      <c r="E45" s="54"/>
      <c r="F45" s="15">
        <v>17.5</v>
      </c>
      <c r="G45" s="41">
        <f t="shared" si="5"/>
        <v>2.1875</v>
      </c>
    </row>
    <row r="46" spans="1:7" x14ac:dyDescent="0.25">
      <c r="A46" s="45" t="s">
        <v>39</v>
      </c>
      <c r="B46" s="21"/>
      <c r="C46" s="22"/>
      <c r="D46" s="23"/>
      <c r="E46" s="54"/>
      <c r="F46" s="15">
        <v>75</v>
      </c>
      <c r="G46" s="41">
        <f t="shared" si="5"/>
        <v>9.375</v>
      </c>
    </row>
    <row r="47" spans="1:7" x14ac:dyDescent="0.25">
      <c r="A47" s="45" t="s">
        <v>40</v>
      </c>
      <c r="B47" s="21"/>
      <c r="C47" s="22"/>
      <c r="D47" s="23"/>
      <c r="E47" s="54"/>
      <c r="F47" s="15">
        <v>60</v>
      </c>
      <c r="G47" s="41">
        <f t="shared" si="5"/>
        <v>7.5</v>
      </c>
    </row>
    <row r="48" spans="1:7" x14ac:dyDescent="0.25">
      <c r="A48" s="45" t="s">
        <v>41</v>
      </c>
      <c r="B48" s="21"/>
      <c r="C48" s="22"/>
      <c r="D48" s="23"/>
      <c r="E48" s="54"/>
      <c r="F48" s="15">
        <v>25</v>
      </c>
      <c r="G48" s="41">
        <f t="shared" si="5"/>
        <v>3.125</v>
      </c>
    </row>
    <row r="49" spans="1:7" x14ac:dyDescent="0.25">
      <c r="A49" s="46" t="s">
        <v>42</v>
      </c>
      <c r="B49" s="21"/>
      <c r="C49" s="22"/>
      <c r="D49" s="23"/>
      <c r="E49" s="54"/>
      <c r="F49" s="17">
        <f>SUM(F42:F48)</f>
        <v>976.35200000000009</v>
      </c>
      <c r="G49" s="41">
        <f t="shared" si="5"/>
        <v>122.04400000000001</v>
      </c>
    </row>
    <row r="50" spans="1:7" x14ac:dyDescent="0.25">
      <c r="A50" s="45" t="s">
        <v>43</v>
      </c>
      <c r="B50" s="21"/>
      <c r="C50" s="22"/>
      <c r="D50" s="23">
        <f>D7+D31</f>
        <v>6015.8</v>
      </c>
      <c r="E50" s="54"/>
      <c r="F50" s="17">
        <f>D50*3%</f>
        <v>180.47399999999999</v>
      </c>
      <c r="G50" s="41">
        <f t="shared" si="5"/>
        <v>22.559249999999999</v>
      </c>
    </row>
    <row r="51" spans="1:7" ht="15.75" thickBot="1" x14ac:dyDescent="0.3">
      <c r="A51" s="45"/>
      <c r="B51" s="21"/>
      <c r="C51" s="22"/>
      <c r="D51" s="23"/>
      <c r="E51" s="54"/>
      <c r="F51" s="15"/>
      <c r="G51" s="42"/>
    </row>
    <row r="52" spans="1:7" ht="15.75" thickBot="1" x14ac:dyDescent="0.3">
      <c r="A52" s="29" t="s">
        <v>44</v>
      </c>
      <c r="B52" s="19"/>
      <c r="C52" s="20"/>
      <c r="D52" s="24"/>
      <c r="E52" s="55"/>
      <c r="F52" s="6">
        <f>F40+F49+F50</f>
        <v>1923.826</v>
      </c>
      <c r="G52" s="18">
        <f>G40+G49+G50</f>
        <v>240.47825</v>
      </c>
    </row>
    <row r="55" spans="1:7" x14ac:dyDescent="0.25">
      <c r="A55" t="s">
        <v>45</v>
      </c>
    </row>
    <row r="57" spans="1:7" ht="15.75" thickBot="1" x14ac:dyDescent="0.3">
      <c r="A57" s="2" t="s">
        <v>46</v>
      </c>
    </row>
    <row r="58" spans="1:7" ht="15.75" thickBot="1" x14ac:dyDescent="0.3">
      <c r="A58" t="s">
        <v>81</v>
      </c>
      <c r="F58" s="8">
        <f>$B$4* 12 * 12</f>
        <v>1152</v>
      </c>
    </row>
    <row r="59" spans="1:7" ht="15.75" thickBot="1" x14ac:dyDescent="0.3"/>
    <row r="60" spans="1:7" ht="15.75" thickBot="1" x14ac:dyDescent="0.3">
      <c r="A60" s="2" t="s">
        <v>47</v>
      </c>
      <c r="F60" s="9">
        <f>F52+F58</f>
        <v>3075.826</v>
      </c>
    </row>
    <row r="61" spans="1:7" ht="15.75" thickBot="1" x14ac:dyDescent="0.3"/>
    <row r="62" spans="1:7" ht="15.75" thickBot="1" x14ac:dyDescent="0.3">
      <c r="A62" t="s">
        <v>85</v>
      </c>
      <c r="C62" s="58">
        <f>$B$4*28.3</f>
        <v>226.4</v>
      </c>
    </row>
    <row r="63" spans="1:7" x14ac:dyDescent="0.25">
      <c r="A63" t="s">
        <v>48</v>
      </c>
    </row>
    <row r="64" spans="1:7" ht="15.75" thickBot="1" x14ac:dyDescent="0.3"/>
    <row r="65" spans="1:6" ht="15.75" thickBot="1" x14ac:dyDescent="0.3">
      <c r="A65" s="2" t="s">
        <v>49</v>
      </c>
      <c r="F65" s="9">
        <f>F60/C62</f>
        <v>13.585803886925795</v>
      </c>
    </row>
    <row r="66" spans="1:6" x14ac:dyDescent="0.25">
      <c r="A66" s="5" t="s">
        <v>50</v>
      </c>
      <c r="F66" s="7">
        <f>F65/2</f>
        <v>6.7929019434628977</v>
      </c>
    </row>
    <row r="67" spans="1:6" x14ac:dyDescent="0.25">
      <c r="A67" t="s">
        <v>51</v>
      </c>
      <c r="F67" s="7">
        <v>0.85</v>
      </c>
    </row>
    <row r="68" spans="1:6" x14ac:dyDescent="0.25">
      <c r="A68" t="s">
        <v>52</v>
      </c>
      <c r="F68" s="7">
        <f>F66*50%</f>
        <v>3.3964509717314488</v>
      </c>
    </row>
    <row r="69" spans="1:6" ht="15.75" thickBot="1" x14ac:dyDescent="0.3">
      <c r="A69" t="s">
        <v>53</v>
      </c>
      <c r="F69" s="7">
        <f>F66*10%</f>
        <v>0.67929019434628979</v>
      </c>
    </row>
    <row r="70" spans="1:6" ht="15.75" thickBot="1" x14ac:dyDescent="0.3">
      <c r="A70" s="35" t="s">
        <v>54</v>
      </c>
      <c r="F70" s="10">
        <f>SUM(F66:F69)</f>
        <v>11.718643109540636</v>
      </c>
    </row>
    <row r="71" spans="1:6" x14ac:dyDescent="0.25">
      <c r="B71"/>
    </row>
    <row r="72" spans="1:6" x14ac:dyDescent="0.25">
      <c r="B72"/>
    </row>
    <row r="73" spans="1:6" x14ac:dyDescent="0.25">
      <c r="A73" t="s">
        <v>83</v>
      </c>
      <c r="B73"/>
    </row>
    <row r="74" spans="1:6" x14ac:dyDescent="0.25">
      <c r="A74" t="s">
        <v>84</v>
      </c>
      <c r="C74" s="11">
        <f>$B$4*12 *5</f>
        <v>480</v>
      </c>
    </row>
    <row r="75" spans="1:6" x14ac:dyDescent="0.25">
      <c r="A75" t="s">
        <v>55</v>
      </c>
      <c r="C75" s="12">
        <f>F52</f>
        <v>1923.826</v>
      </c>
    </row>
    <row r="76" spans="1:6" x14ac:dyDescent="0.25">
      <c r="A76" t="s">
        <v>47</v>
      </c>
      <c r="C76" s="13">
        <f>C74+C75</f>
        <v>2403.826</v>
      </c>
    </row>
    <row r="77" spans="1:6" ht="15.75" thickBot="1" x14ac:dyDescent="0.3"/>
    <row r="78" spans="1:6" ht="15.75" thickBot="1" x14ac:dyDescent="0.3">
      <c r="A78" t="s">
        <v>95</v>
      </c>
      <c r="C78" s="58">
        <f>$B$4*35.9</f>
        <v>287.2</v>
      </c>
    </row>
    <row r="79" spans="1:6" ht="15.75" thickBot="1" x14ac:dyDescent="0.3"/>
    <row r="80" spans="1:6" ht="15.75" thickBot="1" x14ac:dyDescent="0.3">
      <c r="A80" t="s">
        <v>56</v>
      </c>
      <c r="F80" s="8">
        <f>C76/C78</f>
        <v>8.3698676880222838</v>
      </c>
    </row>
    <row r="81" spans="1:6" x14ac:dyDescent="0.25">
      <c r="A81" t="s">
        <v>57</v>
      </c>
      <c r="F81" s="7">
        <f>F80/2</f>
        <v>4.1849338440111419</v>
      </c>
    </row>
    <row r="82" spans="1:6" x14ac:dyDescent="0.25">
      <c r="A82" t="s">
        <v>58</v>
      </c>
      <c r="F82" s="7">
        <v>0.85</v>
      </c>
    </row>
    <row r="83" spans="1:6" x14ac:dyDescent="0.25">
      <c r="A83" t="s">
        <v>59</v>
      </c>
      <c r="F83" s="7">
        <f>F81*50%</f>
        <v>2.0924669220055709</v>
      </c>
    </row>
    <row r="84" spans="1:6" ht="15.75" thickBot="1" x14ac:dyDescent="0.3">
      <c r="A84" t="s">
        <v>60</v>
      </c>
      <c r="F84" s="7">
        <f>F81*10%</f>
        <v>0.41849338440111422</v>
      </c>
    </row>
    <row r="85" spans="1:6" ht="15.75" thickBot="1" x14ac:dyDescent="0.3">
      <c r="A85" s="35" t="s">
        <v>61</v>
      </c>
      <c r="F85" s="10">
        <f>SUM(F81:F84)</f>
        <v>7.5458941504178272</v>
      </c>
    </row>
    <row r="91" spans="1:6" x14ac:dyDescent="0.25">
      <c r="B91"/>
    </row>
    <row r="92" spans="1:6" x14ac:dyDescent="0.25">
      <c r="A92" t="s">
        <v>86</v>
      </c>
      <c r="B92"/>
    </row>
    <row r="93" spans="1:6" x14ac:dyDescent="0.25">
      <c r="A93" t="s">
        <v>82</v>
      </c>
      <c r="C93" s="11">
        <f>$B$4*12 *0</f>
        <v>0</v>
      </c>
    </row>
    <row r="94" spans="1:6" x14ac:dyDescent="0.25">
      <c r="A94" t="s">
        <v>55</v>
      </c>
      <c r="C94" s="12">
        <f>F52</f>
        <v>1923.826</v>
      </c>
    </row>
    <row r="95" spans="1:6" x14ac:dyDescent="0.25">
      <c r="A95" t="s">
        <v>47</v>
      </c>
      <c r="C95" s="13">
        <f>C94</f>
        <v>1923.826</v>
      </c>
    </row>
    <row r="96" spans="1:6" ht="15.75" thickBot="1" x14ac:dyDescent="0.3"/>
    <row r="97" spans="1:13" ht="15.75" thickBot="1" x14ac:dyDescent="0.3">
      <c r="A97" t="s">
        <v>96</v>
      </c>
      <c r="C97" s="58">
        <f>$B$4*35.9</f>
        <v>287.2</v>
      </c>
    </row>
    <row r="98" spans="1:13" ht="15.75" thickBot="1" x14ac:dyDescent="0.3"/>
    <row r="99" spans="1:13" ht="15.75" thickBot="1" x14ac:dyDescent="0.3">
      <c r="A99" t="s">
        <v>56</v>
      </c>
      <c r="F99" s="8">
        <f t="shared" ref="F99" si="6">C95/C97</f>
        <v>6.698558495821727</v>
      </c>
    </row>
    <row r="100" spans="1:13" x14ac:dyDescent="0.25">
      <c r="A100" t="s">
        <v>57</v>
      </c>
      <c r="F100" s="7">
        <f t="shared" ref="F100" si="7">F99/2</f>
        <v>3.3492792479108635</v>
      </c>
    </row>
    <row r="101" spans="1:13" x14ac:dyDescent="0.25">
      <c r="A101" t="s">
        <v>58</v>
      </c>
      <c r="F101" s="7">
        <v>0.85</v>
      </c>
    </row>
    <row r="102" spans="1:13" x14ac:dyDescent="0.25">
      <c r="A102" t="s">
        <v>59</v>
      </c>
      <c r="F102" s="7">
        <f t="shared" ref="F102" si="8">F100*50%</f>
        <v>1.6746396239554318</v>
      </c>
    </row>
    <row r="103" spans="1:13" ht="15.75" thickBot="1" x14ac:dyDescent="0.3">
      <c r="A103" t="s">
        <v>60</v>
      </c>
      <c r="F103" s="7">
        <f t="shared" ref="F103" si="9">F100*10%</f>
        <v>0.33492792479108635</v>
      </c>
    </row>
    <row r="104" spans="1:13" ht="15.75" thickBot="1" x14ac:dyDescent="0.3">
      <c r="A104" s="35" t="s">
        <v>61</v>
      </c>
      <c r="F104" s="10">
        <f t="shared" ref="F104" si="10">SUM(F100:F103)</f>
        <v>6.2088467966573813</v>
      </c>
    </row>
    <row r="107" spans="1:13" ht="19.5" thickBot="1" x14ac:dyDescent="0.35">
      <c r="B107" s="30"/>
      <c r="C107" s="31"/>
      <c r="D107" s="32"/>
      <c r="E107" s="33"/>
      <c r="F107" s="34"/>
      <c r="G107" s="31"/>
    </row>
    <row r="108" spans="1:13" ht="19.5" thickBot="1" x14ac:dyDescent="0.35">
      <c r="A108" s="74" t="s">
        <v>97</v>
      </c>
      <c r="B108" s="75"/>
      <c r="C108" s="75"/>
      <c r="D108" s="75"/>
      <c r="E108" s="75"/>
      <c r="F108" s="75"/>
      <c r="G108" s="75"/>
      <c r="H108" s="75"/>
      <c r="I108" s="75"/>
      <c r="J108" s="75"/>
      <c r="K108" s="75"/>
      <c r="L108" s="75"/>
      <c r="M108" s="76"/>
    </row>
    <row r="109" spans="1:13" x14ac:dyDescent="0.25">
      <c r="A109" t="s">
        <v>87</v>
      </c>
    </row>
    <row r="110" spans="1:13" x14ac:dyDescent="0.25">
      <c r="A110" t="s">
        <v>62</v>
      </c>
    </row>
    <row r="111" spans="1:13" x14ac:dyDescent="0.25">
      <c r="A111" t="s">
        <v>63</v>
      </c>
      <c r="B111" s="25"/>
      <c r="D111" s="26"/>
      <c r="E111" s="27"/>
      <c r="F111" s="28"/>
    </row>
    <row r="112" spans="1:13" x14ac:dyDescent="0.25">
      <c r="B112" s="25"/>
      <c r="D112" s="26"/>
      <c r="E112" s="27"/>
      <c r="F112" s="28"/>
    </row>
    <row r="113" spans="1:13" x14ac:dyDescent="0.25">
      <c r="A113" t="s">
        <v>99</v>
      </c>
      <c r="B113" s="25"/>
      <c r="D113" s="26"/>
      <c r="E113" s="27"/>
      <c r="F113" s="28"/>
    </row>
    <row r="114" spans="1:13" x14ac:dyDescent="0.25">
      <c r="B114" s="25"/>
      <c r="D114" s="26"/>
      <c r="E114" s="27"/>
      <c r="F114" s="28"/>
    </row>
    <row r="115" spans="1:13" ht="18.75" x14ac:dyDescent="0.3">
      <c r="A115" t="s">
        <v>64</v>
      </c>
      <c r="B115" s="30"/>
      <c r="C115" s="31"/>
      <c r="D115" s="32"/>
      <c r="E115" s="51"/>
      <c r="F115" s="50"/>
    </row>
    <row r="116" spans="1:13" ht="19.5" thickBot="1" x14ac:dyDescent="0.35">
      <c r="B116" s="30"/>
      <c r="C116" s="31"/>
      <c r="D116" s="32"/>
      <c r="E116" s="51"/>
      <c r="F116" s="50"/>
    </row>
    <row r="117" spans="1:13" ht="52.9" customHeight="1" thickBot="1" x14ac:dyDescent="0.4">
      <c r="A117" s="70" t="s">
        <v>98</v>
      </c>
      <c r="B117" s="71"/>
      <c r="C117" s="71"/>
      <c r="D117" s="71"/>
      <c r="E117" s="71"/>
      <c r="F117" s="71"/>
      <c r="G117" s="71"/>
      <c r="H117" s="71"/>
      <c r="I117" s="71"/>
      <c r="J117" s="71"/>
      <c r="K117" s="71"/>
      <c r="L117" s="71"/>
      <c r="M117" s="71"/>
    </row>
    <row r="119" spans="1:13" ht="16.149999999999999" customHeight="1" x14ac:dyDescent="0.25">
      <c r="A119" s="72" t="s">
        <v>88</v>
      </c>
      <c r="B119" s="73"/>
      <c r="C119" s="73"/>
      <c r="D119" s="73"/>
      <c r="E119" s="73"/>
      <c r="F119" s="73"/>
      <c r="G119" s="73"/>
      <c r="H119" s="73"/>
      <c r="I119" s="73"/>
      <c r="J119" s="73"/>
      <c r="K119" s="73"/>
      <c r="L119" s="73"/>
      <c r="M119" s="73"/>
    </row>
    <row r="120" spans="1:13" ht="14.45" customHeight="1" x14ac:dyDescent="0.25">
      <c r="A120" s="72"/>
      <c r="B120" s="73"/>
      <c r="C120" s="73"/>
      <c r="D120" s="73"/>
      <c r="E120" s="73"/>
      <c r="F120" s="73"/>
      <c r="G120" s="73"/>
      <c r="H120" s="73"/>
      <c r="I120" s="73"/>
      <c r="J120" s="73"/>
      <c r="K120" s="73"/>
      <c r="L120" s="73"/>
      <c r="M120" s="73"/>
    </row>
    <row r="121" spans="1:13" ht="15" customHeight="1" x14ac:dyDescent="0.25">
      <c r="A121" s="72"/>
      <c r="B121" s="73"/>
      <c r="C121" s="73"/>
      <c r="D121" s="73"/>
      <c r="E121" s="73"/>
      <c r="F121" s="73"/>
      <c r="G121" s="73"/>
      <c r="H121" s="73"/>
      <c r="I121" s="73"/>
      <c r="J121" s="73"/>
      <c r="K121" s="73"/>
      <c r="L121" s="73"/>
      <c r="M121" s="73"/>
    </row>
    <row r="124" spans="1:13" x14ac:dyDescent="0.25">
      <c r="A124" s="60"/>
    </row>
  </sheetData>
  <mergeCells count="5">
    <mergeCell ref="A2:G2"/>
    <mergeCell ref="B5:C5"/>
    <mergeCell ref="A117:M117"/>
    <mergeCell ref="A119:M121"/>
    <mergeCell ref="A108:M10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9" sqref="A9"/>
    </sheetView>
  </sheetViews>
  <sheetFormatPr baseColWidth="10" defaultColWidth="11.42578125" defaultRowHeight="15" x14ac:dyDescent="0.25"/>
  <cols>
    <col min="1" max="1" width="140.85546875" customWidth="1"/>
  </cols>
  <sheetData>
    <row r="1" spans="1:1" ht="135" x14ac:dyDescent="0.25">
      <c r="A1" s="60" t="s">
        <v>65</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workbookViewId="0">
      <selection activeCell="D11" sqref="D11"/>
    </sheetView>
  </sheetViews>
  <sheetFormatPr baseColWidth="10" defaultColWidth="11.42578125" defaultRowHeight="15" x14ac:dyDescent="0.25"/>
  <cols>
    <col min="1" max="1" width="16.28515625" customWidth="1"/>
    <col min="3" max="3" width="25.85546875" customWidth="1"/>
    <col min="4" max="4" width="92.42578125" customWidth="1"/>
  </cols>
  <sheetData>
    <row r="1" spans="1:4" x14ac:dyDescent="0.25">
      <c r="A1" s="61" t="s">
        <v>66</v>
      </c>
      <c r="B1" s="61" t="s">
        <v>67</v>
      </c>
      <c r="C1" s="61" t="s">
        <v>68</v>
      </c>
      <c r="D1" s="61" t="s">
        <v>69</v>
      </c>
    </row>
    <row r="3" spans="1:4" x14ac:dyDescent="0.25">
      <c r="A3" t="s">
        <v>70</v>
      </c>
      <c r="B3" t="s">
        <v>71</v>
      </c>
      <c r="C3" s="62">
        <v>45108</v>
      </c>
      <c r="D3" t="s">
        <v>72</v>
      </c>
    </row>
    <row r="4" spans="1:4" x14ac:dyDescent="0.25">
      <c r="A4" t="s">
        <v>73</v>
      </c>
      <c r="B4" t="s">
        <v>74</v>
      </c>
      <c r="C4" s="62" t="s">
        <v>89</v>
      </c>
      <c r="D4" t="s">
        <v>90</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23B4-663B-4940-BB79-815C47A17F20}">
  <dimension ref="A1"/>
  <sheetViews>
    <sheetView topLeftCell="A12" workbookViewId="0">
      <selection activeCell="M19" sqref="M19"/>
    </sheetView>
  </sheetViews>
  <sheetFormatPr baseColWidth="10" defaultRowHeight="15" x14ac:dyDescent="0.25"/>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8"/>
  <sheetViews>
    <sheetView workbookViewId="0">
      <selection activeCell="A7" sqref="A7"/>
    </sheetView>
  </sheetViews>
  <sheetFormatPr baseColWidth="10" defaultColWidth="11.42578125" defaultRowHeight="15" x14ac:dyDescent="0.25"/>
  <cols>
    <col min="1" max="1" width="109.7109375" customWidth="1"/>
  </cols>
  <sheetData>
    <row r="1" spans="1:1" ht="22.5" customHeight="1" x14ac:dyDescent="0.25">
      <c r="A1" s="65" t="s">
        <v>75</v>
      </c>
    </row>
    <row r="2" spans="1:1" ht="30" x14ac:dyDescent="0.25">
      <c r="A2" s="60" t="s">
        <v>76</v>
      </c>
    </row>
    <row r="3" spans="1:1" x14ac:dyDescent="0.25">
      <c r="A3" s="64" t="s">
        <v>77</v>
      </c>
    </row>
    <row r="4" spans="1:1" x14ac:dyDescent="0.25">
      <c r="A4" s="64" t="s">
        <v>78</v>
      </c>
    </row>
    <row r="5" spans="1:1" x14ac:dyDescent="0.25">
      <c r="A5" s="60"/>
    </row>
    <row r="7" spans="1:1" x14ac:dyDescent="0.25">
      <c r="A7" t="s">
        <v>79</v>
      </c>
    </row>
    <row r="8" spans="1:1" x14ac:dyDescent="0.25">
      <c r="A8" s="63" t="s">
        <v>80</v>
      </c>
    </row>
  </sheetData>
  <hyperlinks>
    <hyperlink ref="A8" r:id="rId1" xr:uid="{00000000-0004-0000-0300-000000000000}"/>
    <hyperlink ref="A4" r:id="rId2" xr:uid="{00000000-0004-0000-0300-000001000000}"/>
    <hyperlink ref="A3" r:id="rId3" xr:uid="{00000000-0004-0000-0300-00000200000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Kalkulation</vt:lpstr>
      <vt:lpstr>Bedienungsanleitung</vt:lpstr>
      <vt:lpstr>Version dieses Dokumentes</vt:lpstr>
      <vt:lpstr>Abschreibung imkerlichegeräte </vt:lpstr>
      <vt:lpstr>Kontaktdaten &amp; Copyright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Heike</dc:creator>
  <cp:keywords/>
  <dc:description/>
  <cp:lastModifiedBy>henner</cp:lastModifiedBy>
  <cp:revision/>
  <dcterms:created xsi:type="dcterms:W3CDTF">2016-10-16T19:33:22Z</dcterms:created>
  <dcterms:modified xsi:type="dcterms:W3CDTF">2023-07-02T20:01:21Z</dcterms:modified>
  <cp:category/>
  <cp:contentStatus/>
</cp:coreProperties>
</file>